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itk\Desktop\Makemyt-shirt\Downloads\"/>
    </mc:Choice>
  </mc:AlternateContent>
  <bookViews>
    <workbookView xWindow="0" yWindow="0" windowWidth="23040" windowHeight="9072"/>
  </bookViews>
  <sheets>
    <sheet name="Costing Calculator" sheetId="1" r:id="rId1"/>
    <sheet name="Quantity Comparison" sheetId="2" r:id="rId2"/>
    <sheet name="Instructions &amp; Sources" sheetId="3" r:id="rId3"/>
  </sheets>
  <calcPr calcId="162913"/>
  <fileRecoveryPr repairLoad="1"/>
</workbook>
</file>

<file path=xl/calcChain.xml><?xml version="1.0" encoding="utf-8"?>
<calcChain xmlns="http://schemas.openxmlformats.org/spreadsheetml/2006/main">
  <c r="E10" i="2" l="1"/>
  <c r="E11" i="2" s="1"/>
  <c r="E14" i="2" s="1"/>
  <c r="E15" i="2" s="1"/>
  <c r="D10" i="2"/>
  <c r="D11" i="2" s="1"/>
  <c r="D14" i="2" s="1"/>
  <c r="D15" i="2" s="1"/>
  <c r="C10" i="2"/>
  <c r="B32" i="1"/>
  <c r="B27" i="1"/>
  <c r="B26" i="1"/>
  <c r="B31" i="1" s="1"/>
  <c r="B28" i="1" l="1"/>
  <c r="B33" i="1" s="1"/>
  <c r="B29" i="1"/>
  <c r="B30" i="1"/>
  <c r="C11" i="2"/>
  <c r="C14" i="2" s="1"/>
  <c r="C15" i="2" s="1"/>
  <c r="B34" i="1" l="1"/>
  <c r="F5" i="1" s="1"/>
  <c r="F11" i="1"/>
  <c r="F7" i="1" l="1"/>
  <c r="F6" i="1"/>
  <c r="F10" i="1" l="1"/>
  <c r="F9" i="1"/>
  <c r="F8" i="1"/>
</calcChain>
</file>

<file path=xl/sharedStrings.xml><?xml version="1.0" encoding="utf-8"?>
<sst xmlns="http://schemas.openxmlformats.org/spreadsheetml/2006/main" count="148" uniqueCount="128">
  <si>
    <t>T-Shirt Costing Calculator — India</t>
  </si>
  <si>
    <t>Order and Fabric Inputs</t>
  </si>
  <si>
    <t>Pricing Outputs</t>
  </si>
  <si>
    <t>Input</t>
  </si>
  <si>
    <t>Value</t>
  </si>
  <si>
    <t>Unit / Note</t>
  </si>
  <si>
    <t>Metric</t>
  </si>
  <si>
    <t>Amount</t>
  </si>
  <si>
    <t>Order quantity</t>
  </si>
  <si>
    <t>pieces ordered</t>
  </si>
  <si>
    <t>Landed cost per piece</t>
  </si>
  <si>
    <t>Expected rejection / shortage</t>
  </si>
  <si>
    <t>pieces</t>
  </si>
  <si>
    <t>Wholesale price (markup method)</t>
  </si>
  <si>
    <t>Fabric price</t>
  </si>
  <si>
    <t>₹ per kg</t>
  </si>
  <si>
    <t>Retail price before GST</t>
  </si>
  <si>
    <t>Garment yield</t>
  </si>
  <si>
    <t>saleable T-shirts per kg</t>
  </si>
  <si>
    <t>Retail invoice price incl. GST</t>
  </si>
  <si>
    <t>Cutting wastage</t>
  </si>
  <si>
    <t>% of fabric cost</t>
  </si>
  <si>
    <t>Gross profit per retail piece</t>
  </si>
  <si>
    <t>Cutting charge</t>
  </si>
  <si>
    <t>₹ per piece</t>
  </si>
  <si>
    <t>Gross margin check</t>
  </si>
  <si>
    <t>Stitching charge</t>
  </si>
  <si>
    <t>Total order production cost</t>
  </si>
  <si>
    <t>Printing variable charge</t>
  </si>
  <si>
    <t>Printing setup charge</t>
  </si>
  <si>
    <t>₹ per order</t>
  </si>
  <si>
    <t>Important</t>
  </si>
  <si>
    <t>Labels and trims</t>
  </si>
  <si>
    <t>Use pre-GST values to compare production profitability. Enter the GST rate that applies to your invoice and HSN classification. Replace every blue input with your supplier's actual quote.</t>
  </si>
  <si>
    <t>Packaging</t>
  </si>
  <si>
    <t>Variable overhead</t>
  </si>
  <si>
    <t>Fixed overhead</t>
  </si>
  <si>
    <t>Inward freight</t>
  </si>
  <si>
    <t>Outward bulk shipping</t>
  </si>
  <si>
    <t>₹ per saleable piece</t>
  </si>
  <si>
    <t>Target wholesale markup</t>
  </si>
  <si>
    <t>% on cost</t>
  </si>
  <si>
    <t>Target retail gross margin</t>
  </si>
  <si>
    <t>% of selling price</t>
  </si>
  <si>
    <t>GST rate for invoice</t>
  </si>
  <si>
    <t>enter applicable rate</t>
  </si>
  <si>
    <t>Calculated Cost Per Saleable T-Shirt</t>
  </si>
  <si>
    <t>Cost component</t>
  </si>
  <si>
    <t>Formula result</t>
  </si>
  <si>
    <t>Explanation</t>
  </si>
  <si>
    <t>Saleable quantity</t>
  </si>
  <si>
    <t>Order quantity less expected rejects</t>
  </si>
  <si>
    <t>Base fabric cost per piece</t>
  </si>
  <si>
    <t>Fabric price ÷ garments per kg</t>
  </si>
  <si>
    <t>Fabric wastage per piece</t>
  </si>
  <si>
    <t>Base fabric cost × wastage %</t>
  </si>
  <si>
    <t>Printing setup per piece</t>
  </si>
  <si>
    <t>Setup charge spread over saleable quantity</t>
  </si>
  <si>
    <t>Fixed overhead per piece</t>
  </si>
  <si>
    <t>Fixed overhead spread over saleable quantity</t>
  </si>
  <si>
    <t>Inward freight per piece</t>
  </si>
  <si>
    <t>Inward freight spread over saleable quantity</t>
  </si>
  <si>
    <t>Direct and variable cost</t>
  </si>
  <si>
    <t>Cutting + stitching + print + trims + packaging + overhead</t>
  </si>
  <si>
    <t>Total production cost per piece</t>
  </si>
  <si>
    <t>All manufacturing and inward logistics</t>
  </si>
  <si>
    <t>Production cost + outward bulk shipping</t>
  </si>
  <si>
    <t>Worked Cost Comparison: 50 vs 100 vs 500 T-Shirts</t>
  </si>
  <si>
    <t>Basis</t>
  </si>
  <si>
    <t>50 pieces</t>
  </si>
  <si>
    <t>100 pieces</t>
  </si>
  <si>
    <t>500 pieces</t>
  </si>
  <si>
    <t>Fabric</t>
  </si>
  <si>
    <t>₹/piece</t>
  </si>
  <si>
    <t>Cutting</t>
  </si>
  <si>
    <t>Stitching</t>
  </si>
  <si>
    <t>Printing</t>
  </si>
  <si>
    <t>Manufacturing subtotal</t>
  </si>
  <si>
    <t>formula</t>
  </si>
  <si>
    <t>Wastage allowance</t>
  </si>
  <si>
    <t>5% of subtotal</t>
  </si>
  <si>
    <t>Overheads</t>
  </si>
  <si>
    <t>Bulk shipping</t>
  </si>
  <si>
    <t>Estimated cost per piece</t>
  </si>
  <si>
    <t>Estimated order cost</t>
  </si>
  <si>
    <t>Observation</t>
  </si>
  <si>
    <t>The same T-shirt becomes cheaper at higher quantities because printing setup, fabric procurement, production planning and logistics are spread across more saleable pieces. These are illustrative assumptions, not supplier quotations.</t>
  </si>
  <si>
    <t>How to Use This T-Shirt Costing Sheet</t>
  </si>
  <si>
    <t>Step</t>
  </si>
  <si>
    <t>What to do</t>
  </si>
  <si>
    <t>Why it matters</t>
  </si>
  <si>
    <t>Source / note</t>
  </si>
  <si>
    <t>Replace every blue input in the Costing Calculator.</t>
  </si>
  <si>
    <t>Supplier rates, size mix and design specs change the cost.</t>
  </si>
  <si>
    <t>Inputs are illustrative.</t>
  </si>
  <si>
    <t>Enter expected rejects separately from fabric wastage.</t>
  </si>
  <si>
    <t>A cut piece, damaged print or shortage reduces saleable quantity.</t>
  </si>
  <si>
    <t>Avoid double-counting.</t>
  </si>
  <si>
    <t>Spread setup and fixed overhead over saleable pieces.</t>
  </si>
  <si>
    <t>This explains why small orders cost more.</t>
  </si>
  <si>
    <t>Formula-driven in the calculator.</t>
  </si>
  <si>
    <t>Use markup and gross-margin pricing separately.</t>
  </si>
  <si>
    <t>A 30% markup is not the same as a 30% margin.</t>
  </si>
  <si>
    <t>The workbook shows both methods.</t>
  </si>
  <si>
    <t>Enter the applicable GST rate only after checking classification.</t>
  </si>
  <si>
    <t>Tax rules can change and depend on the transaction.</t>
  </si>
  <si>
    <t>Official GST Council and CBIC guidance should be checked.</t>
  </si>
  <si>
    <t>Public Reference Points Used for the Blog Guide</t>
  </si>
  <si>
    <t>Topic</t>
  </si>
  <si>
    <t>Reference point</t>
  </si>
  <si>
    <t>URL</t>
  </si>
  <si>
    <t>Use</t>
  </si>
  <si>
    <t>Printing prices</t>
  </si>
  <si>
    <t>Indian public quotes show a wide range by method, size and quantity.</t>
  </si>
  <si>
    <t>https://qikink.com/blog/t-shirt-printing-cost/</t>
  </si>
  <si>
    <t>Benchmark only; request a live quotation.</t>
  </si>
  <si>
    <t>Fabric prices</t>
  </si>
  <si>
    <t>Public supplier listings commonly quote cotton T-shirt fabric per kg.</t>
  </si>
  <si>
    <t>https://www.mittalhosiery.com/knitted-fabric-manufacturer.html</t>
  </si>
  <si>
    <t>Benchmark only; quality and MOQ vary.</t>
  </si>
  <si>
    <t>GST changes</t>
  </si>
  <si>
    <t>56th GST Council recommendations, effective from 22 September 2025.</t>
  </si>
  <si>
    <t>https://gstcouncil.gov.in/sites/default/files/2025-09/press_release_press_information_bureau_0.pdf</t>
  </si>
  <si>
    <t>Check current notification before invoicing.</t>
  </si>
  <si>
    <t>Website context</t>
  </si>
  <si>
    <t>MakeMyT-Shirt focuses on India-specific manufacturing, printing and business guides.</t>
  </si>
  <si>
    <t>https://makemyt-shirt.com/blogs/</t>
  </si>
  <si>
    <t>Editorial alignment.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</si>
</sst>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₹#,##0.00;[Red]\(\₹#,##0.00\);\-"/>
    <numFmt numFmtId="165" formatCode="#,##0.00;[Red]\(#,##0.00\);\-"/>
    <numFmt numFmtId="166" formatCode="0.0%;[Red]\(0.0%\);\-"/>
  </numFmts>
  <fonts count="6">
    <font>
      <sz val="11"/>
      <name val="Carlito"/>
    </font>
    <font>
      <b/>
      <sz val="15"/>
      <color rgb="FFFFFFFF"/>
      <name val="Carlito"/>
    </font>
    <font>
      <b/>
      <sz val="11"/>
      <color rgb="FFFFFFFF"/>
      <name val="Carlito"/>
    </font>
    <font>
      <b/>
      <sz val="11"/>
      <color rgb="FF000000"/>
      <name val="Carlito"/>
    </font>
    <font>
      <sz val="11"/>
      <color rgb="FF0000FF"/>
      <name val="Carlito"/>
    </font>
    <font>
      <sz val="11"/>
      <color rgb="FF000000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0" xfId="0" applyNumberFormat="1" applyFont="1" applyFill="1" applyBorder="1" applyAlignment="1">
      <alignment horizontal="left" vertical="center"/>
    </xf>
    <xf numFmtId="0" fontId="3" fillId="4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 wrapText="1"/>
    </xf>
    <xf numFmtId="1" fontId="4" fillId="5" borderId="0" xfId="0" applyNumberFormat="1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vertical="center"/>
    </xf>
    <xf numFmtId="164" fontId="4" fillId="5" borderId="0" xfId="0" applyNumberFormat="1" applyFont="1" applyFill="1" applyBorder="1" applyAlignment="1">
      <alignment vertical="center" wrapText="1"/>
    </xf>
    <xf numFmtId="165" fontId="4" fillId="5" borderId="0" xfId="0" applyNumberFormat="1" applyFont="1" applyFill="1" applyBorder="1" applyAlignment="1">
      <alignment vertical="center" wrapText="1"/>
    </xf>
    <xf numFmtId="166" fontId="4" fillId="5" borderId="0" xfId="0" applyNumberFormat="1" applyFont="1" applyFill="1" applyBorder="1" applyAlignment="1">
      <alignment vertical="center" wrapText="1"/>
    </xf>
    <xf numFmtId="166" fontId="5" fillId="0" borderId="0" xfId="0" applyNumberFormat="1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164" fontId="4" fillId="5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IN"/>
              <a:t>Estimated Cost Per Piece by Order Quantity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Series 1</c:v>
          </c:tx>
          <c:invertIfNegative val="1"/>
          <c:cat>
            <c:strRef>
              <c:f>'Quantity Comparison'!$C$3</c:f>
              <c:strCache>
                <c:ptCount val="1"/>
                <c:pt idx="0">
                  <c:v>50 pieces</c:v>
                </c:pt>
              </c:strCache>
            </c:strRef>
          </c:cat>
          <c:val>
            <c:numRef>
              <c:f>'Quantity Comparison'!$D$3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99-463C-BEF8-0DEFFEDC747D}"/>
            </c:ext>
          </c:extLst>
        </c:ser>
        <c:ser>
          <c:idx val="1"/>
          <c:order val="1"/>
          <c:tx>
            <c:v>Series 2</c:v>
          </c:tx>
          <c:invertIfNegative val="1"/>
          <c:cat>
            <c:strRef>
              <c:f>'Quantity Comparison'!$C$3</c:f>
              <c:strCache>
                <c:ptCount val="1"/>
                <c:pt idx="0">
                  <c:v>50 pieces</c:v>
                </c:pt>
              </c:strCache>
            </c:strRef>
          </c:cat>
          <c:val>
            <c:numRef>
              <c:f>'Quantity Comparison'!$E$3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99-463C-BEF8-0DEFFEDC747D}"/>
            </c:ext>
          </c:extLst>
        </c:ser>
        <c:ser>
          <c:idx val="2"/>
          <c:order val="2"/>
          <c:tx>
            <c:v>Cost per piece</c:v>
          </c:tx>
          <c:invertIfNegative val="1"/>
          <c:cat>
            <c:strRef>
              <c:f>'Quantity Comparison'!$C$3:$E$3</c:f>
              <c:strCache>
                <c:ptCount val="3"/>
                <c:pt idx="0">
                  <c:v>50 pieces</c:v>
                </c:pt>
                <c:pt idx="1">
                  <c:v>100 pieces</c:v>
                </c:pt>
                <c:pt idx="2">
                  <c:v>500 pieces</c:v>
                </c:pt>
              </c:strCache>
            </c:strRef>
          </c:cat>
          <c:val>
            <c:numRef>
              <c:f>'Quantity Comparison'!$C$14:$E$14</c:f>
              <c:numCache>
                <c:formatCode>\₹#,##0.00;[Red]\(\₹#,##0.00\);\-</c:formatCode>
                <c:ptCount val="3"/>
                <c:pt idx="0">
                  <c:v>245.5</c:v>
                </c:pt>
                <c:pt idx="1">
                  <c:v>215.35</c:v>
                </c:pt>
                <c:pt idx="2">
                  <c:v>182.05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99-463C-BEF8-0DEFFEDC7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sqref="A1:F1"/>
    </sheetView>
  </sheetViews>
  <sheetFormatPr defaultRowHeight="13.8"/>
  <cols>
    <col min="1" max="1" width="31" customWidth="1"/>
    <col min="2" max="2" width="16" customWidth="1"/>
    <col min="3" max="3" width="29" customWidth="1"/>
    <col min="4" max="4" width="3" customWidth="1"/>
    <col min="5" max="5" width="31" customWidth="1"/>
    <col min="6" max="6" width="19" customWidth="1"/>
  </cols>
  <sheetData>
    <row r="1" spans="1:14" ht="22.35" customHeight="1">
      <c r="A1" s="13" t="s">
        <v>0</v>
      </c>
      <c r="B1" s="13"/>
      <c r="C1" s="13"/>
      <c r="D1" s="13"/>
      <c r="E1" s="13"/>
      <c r="F1" s="13"/>
      <c r="G1" s="3"/>
      <c r="H1" s="3"/>
      <c r="I1" s="3"/>
      <c r="J1" s="3"/>
      <c r="K1" s="3"/>
      <c r="L1" s="3"/>
      <c r="M1" s="3"/>
      <c r="N1" s="3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14" t="s">
        <v>1</v>
      </c>
      <c r="B3" s="14"/>
      <c r="C3" s="14"/>
      <c r="D3" s="14"/>
      <c r="E3" s="14" t="s">
        <v>2</v>
      </c>
      <c r="F3" s="14"/>
      <c r="G3" s="3"/>
      <c r="H3" s="3"/>
      <c r="I3" s="3"/>
      <c r="J3" s="3"/>
      <c r="K3" s="3"/>
      <c r="L3" s="3"/>
      <c r="M3" s="3"/>
      <c r="N3" s="3"/>
    </row>
    <row r="4" spans="1:14">
      <c r="A4" s="2" t="s">
        <v>3</v>
      </c>
      <c r="B4" s="2" t="s">
        <v>4</v>
      </c>
      <c r="C4" s="2" t="s">
        <v>5</v>
      </c>
      <c r="D4" s="3"/>
      <c r="E4" s="2" t="s">
        <v>6</v>
      </c>
      <c r="F4" s="2" t="s">
        <v>7</v>
      </c>
      <c r="G4" s="3"/>
      <c r="H4" s="3"/>
      <c r="I4" s="3"/>
      <c r="J4" s="3"/>
      <c r="K4" s="3"/>
      <c r="L4" s="3"/>
      <c r="M4" s="3"/>
      <c r="N4" s="3"/>
    </row>
    <row r="5" spans="1:14">
      <c r="A5" s="4" t="s">
        <v>8</v>
      </c>
      <c r="B5" s="5">
        <v>100</v>
      </c>
      <c r="C5" s="4" t="s">
        <v>9</v>
      </c>
      <c r="D5" s="3"/>
      <c r="E5" s="3" t="s">
        <v>10</v>
      </c>
      <c r="F5" s="6">
        <f>ROUND(B34,2)</f>
        <v>238.51</v>
      </c>
      <c r="G5" s="3"/>
      <c r="H5" s="3"/>
      <c r="I5" s="3"/>
      <c r="J5" s="3"/>
      <c r="K5" s="3"/>
      <c r="L5" s="3"/>
      <c r="M5" s="3"/>
      <c r="N5" s="3"/>
    </row>
    <row r="6" spans="1:14">
      <c r="A6" s="4" t="s">
        <v>11</v>
      </c>
      <c r="B6" s="5">
        <v>3</v>
      </c>
      <c r="C6" s="4" t="s">
        <v>12</v>
      </c>
      <c r="D6" s="3"/>
      <c r="E6" s="3" t="s">
        <v>13</v>
      </c>
      <c r="F6" s="6">
        <f>ROUND(F5*(1+B20),2)</f>
        <v>310.06</v>
      </c>
      <c r="G6" s="3"/>
      <c r="H6" s="3"/>
      <c r="I6" s="3"/>
      <c r="J6" s="3"/>
      <c r="K6" s="3"/>
      <c r="L6" s="3"/>
      <c r="M6" s="3"/>
      <c r="N6" s="3"/>
    </row>
    <row r="7" spans="1:14">
      <c r="A7" s="4" t="s">
        <v>14</v>
      </c>
      <c r="B7" s="7">
        <v>440</v>
      </c>
      <c r="C7" s="4" t="s">
        <v>15</v>
      </c>
      <c r="D7" s="3"/>
      <c r="E7" s="3" t="s">
        <v>16</v>
      </c>
      <c r="F7" s="6">
        <f>ROUND(F5/(1-B21),2)</f>
        <v>433.65</v>
      </c>
      <c r="G7" s="3"/>
      <c r="H7" s="3"/>
      <c r="I7" s="3"/>
      <c r="J7" s="3"/>
      <c r="K7" s="3"/>
      <c r="L7" s="3"/>
      <c r="M7" s="3"/>
      <c r="N7" s="3"/>
    </row>
    <row r="8" spans="1:14">
      <c r="A8" s="4" t="s">
        <v>17</v>
      </c>
      <c r="B8" s="8">
        <v>4</v>
      </c>
      <c r="C8" s="4" t="s">
        <v>18</v>
      </c>
      <c r="D8" s="3"/>
      <c r="E8" s="3" t="s">
        <v>19</v>
      </c>
      <c r="F8" s="6">
        <f>ROUND(F7*(1+B22),2)</f>
        <v>455.33</v>
      </c>
      <c r="G8" s="3"/>
      <c r="H8" s="3"/>
      <c r="I8" s="3"/>
      <c r="J8" s="3"/>
      <c r="K8" s="3"/>
      <c r="L8" s="3"/>
      <c r="M8" s="3"/>
      <c r="N8" s="3"/>
    </row>
    <row r="9" spans="1:14">
      <c r="A9" s="4" t="s">
        <v>20</v>
      </c>
      <c r="B9" s="9">
        <v>0.05</v>
      </c>
      <c r="C9" s="4" t="s">
        <v>21</v>
      </c>
      <c r="D9" s="3"/>
      <c r="E9" s="3" t="s">
        <v>22</v>
      </c>
      <c r="F9" s="6">
        <f>ROUND(F7-F5,2)</f>
        <v>195.14</v>
      </c>
      <c r="G9" s="3"/>
      <c r="H9" s="3"/>
      <c r="I9" s="3"/>
      <c r="J9" s="3"/>
      <c r="K9" s="3"/>
      <c r="L9" s="3"/>
      <c r="M9" s="3"/>
      <c r="N9" s="3"/>
    </row>
    <row r="10" spans="1:14">
      <c r="A10" s="4" t="s">
        <v>23</v>
      </c>
      <c r="B10" s="7">
        <v>10</v>
      </c>
      <c r="C10" s="4" t="s">
        <v>24</v>
      </c>
      <c r="D10" s="3"/>
      <c r="E10" s="3" t="s">
        <v>25</v>
      </c>
      <c r="F10" s="10">
        <f>IF(F7=0,0,F9/F7)</f>
        <v>0.44999423498212843</v>
      </c>
      <c r="G10" s="3"/>
      <c r="H10" s="3"/>
      <c r="I10" s="3"/>
      <c r="J10" s="3"/>
      <c r="K10" s="3"/>
      <c r="L10" s="3"/>
      <c r="M10" s="3"/>
      <c r="N10" s="3"/>
    </row>
    <row r="11" spans="1:14">
      <c r="A11" s="4" t="s">
        <v>26</v>
      </c>
      <c r="B11" s="7">
        <v>38</v>
      </c>
      <c r="C11" s="4" t="s">
        <v>24</v>
      </c>
      <c r="D11" s="3"/>
      <c r="E11" s="3" t="s">
        <v>27</v>
      </c>
      <c r="F11" s="6">
        <f>ROUND(B33*B26,2)</f>
        <v>22456.47</v>
      </c>
      <c r="G11" s="3"/>
      <c r="H11" s="3"/>
      <c r="I11" s="3"/>
      <c r="J11" s="3"/>
      <c r="K11" s="3"/>
      <c r="L11" s="3"/>
      <c r="M11" s="3"/>
      <c r="N11" s="3"/>
    </row>
    <row r="12" spans="1:14">
      <c r="A12" s="4" t="s">
        <v>28</v>
      </c>
      <c r="B12" s="7">
        <v>22</v>
      </c>
      <c r="C12" s="4" t="s">
        <v>24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s="4" t="s">
        <v>29</v>
      </c>
      <c r="B13" s="7">
        <v>800</v>
      </c>
      <c r="C13" s="4" t="s">
        <v>30</v>
      </c>
      <c r="D13" s="3"/>
      <c r="E13" s="14" t="s">
        <v>31</v>
      </c>
      <c r="F13" s="14"/>
      <c r="G13" s="3"/>
      <c r="H13" s="3"/>
      <c r="I13" s="3"/>
      <c r="J13" s="3"/>
      <c r="K13" s="3"/>
      <c r="L13" s="3"/>
      <c r="M13" s="3"/>
      <c r="N13" s="3"/>
    </row>
    <row r="14" spans="1:14">
      <c r="A14" s="4" t="s">
        <v>32</v>
      </c>
      <c r="B14" s="7">
        <v>9</v>
      </c>
      <c r="C14" s="4" t="s">
        <v>24</v>
      </c>
      <c r="D14" s="3"/>
      <c r="E14" s="15" t="s">
        <v>33</v>
      </c>
      <c r="F14" s="15"/>
      <c r="G14" s="3"/>
      <c r="H14" s="3"/>
      <c r="I14" s="3"/>
      <c r="J14" s="3"/>
      <c r="K14" s="3"/>
      <c r="L14" s="3"/>
      <c r="M14" s="3"/>
      <c r="N14" s="3"/>
    </row>
    <row r="15" spans="1:14">
      <c r="A15" s="4" t="s">
        <v>34</v>
      </c>
      <c r="B15" s="7">
        <v>8</v>
      </c>
      <c r="C15" s="4" t="s">
        <v>24</v>
      </c>
      <c r="D15" s="3"/>
      <c r="E15" s="15"/>
      <c r="F15" s="15"/>
      <c r="G15" s="3"/>
      <c r="H15" s="3"/>
      <c r="I15" s="3"/>
      <c r="J15" s="3"/>
      <c r="K15" s="3"/>
      <c r="L15" s="3"/>
      <c r="M15" s="3"/>
      <c r="N15" s="3"/>
    </row>
    <row r="16" spans="1:14">
      <c r="A16" s="4" t="s">
        <v>35</v>
      </c>
      <c r="B16" s="7">
        <v>12</v>
      </c>
      <c r="C16" s="4" t="s">
        <v>24</v>
      </c>
      <c r="D16" s="3"/>
      <c r="E16" s="15"/>
      <c r="F16" s="15"/>
      <c r="G16" s="3"/>
      <c r="H16" s="3"/>
      <c r="I16" s="3"/>
      <c r="J16" s="3"/>
      <c r="K16" s="3"/>
      <c r="L16" s="3"/>
      <c r="M16" s="3"/>
      <c r="N16" s="3"/>
    </row>
    <row r="17" spans="1:14">
      <c r="A17" s="4" t="s">
        <v>36</v>
      </c>
      <c r="B17" s="7">
        <v>500</v>
      </c>
      <c r="C17" s="4" t="s">
        <v>30</v>
      </c>
      <c r="D17" s="3"/>
      <c r="E17" s="15"/>
      <c r="F17" s="15"/>
      <c r="G17" s="3"/>
      <c r="H17" s="3"/>
      <c r="I17" s="3"/>
      <c r="J17" s="3"/>
      <c r="K17" s="3"/>
      <c r="L17" s="3"/>
      <c r="M17" s="3"/>
      <c r="N17" s="3"/>
    </row>
    <row r="18" spans="1:14">
      <c r="A18" s="4" t="s">
        <v>37</v>
      </c>
      <c r="B18" s="7">
        <v>350</v>
      </c>
      <c r="C18" s="4" t="s">
        <v>30</v>
      </c>
      <c r="D18" s="3"/>
      <c r="E18" s="15"/>
      <c r="F18" s="15"/>
      <c r="G18" s="3"/>
      <c r="H18" s="3"/>
      <c r="I18" s="3"/>
      <c r="J18" s="3"/>
      <c r="K18" s="3"/>
      <c r="L18" s="3"/>
      <c r="M18" s="3"/>
      <c r="N18" s="3"/>
    </row>
    <row r="19" spans="1:14">
      <c r="A19" s="4" t="s">
        <v>38</v>
      </c>
      <c r="B19" s="7">
        <v>7</v>
      </c>
      <c r="C19" s="4" t="s">
        <v>39</v>
      </c>
      <c r="D19" s="3"/>
      <c r="E19" s="15"/>
      <c r="F19" s="15"/>
      <c r="G19" s="3"/>
      <c r="H19" s="3"/>
      <c r="I19" s="3"/>
      <c r="J19" s="3"/>
      <c r="K19" s="3"/>
      <c r="L19" s="3"/>
      <c r="M19" s="3"/>
      <c r="N19" s="3"/>
    </row>
    <row r="20" spans="1:14">
      <c r="A20" s="4" t="s">
        <v>40</v>
      </c>
      <c r="B20" s="9">
        <v>0.3</v>
      </c>
      <c r="C20" s="4" t="s">
        <v>41</v>
      </c>
      <c r="D20" s="3"/>
      <c r="E20" s="15"/>
      <c r="F20" s="15"/>
      <c r="G20" s="3"/>
      <c r="H20" s="3"/>
      <c r="I20" s="3"/>
      <c r="J20" s="3"/>
      <c r="K20" s="3"/>
      <c r="L20" s="3"/>
      <c r="M20" s="3"/>
      <c r="N20" s="3"/>
    </row>
    <row r="21" spans="1:14">
      <c r="A21" s="4" t="s">
        <v>42</v>
      </c>
      <c r="B21" s="9">
        <v>0.45</v>
      </c>
      <c r="C21" s="4" t="s">
        <v>43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s="4" t="s">
        <v>44</v>
      </c>
      <c r="B22" s="9">
        <v>0.05</v>
      </c>
      <c r="C22" s="4" t="s">
        <v>45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s="14" t="s">
        <v>46</v>
      </c>
      <c r="B24" s="14"/>
      <c r="C24" s="14"/>
      <c r="D24" s="14"/>
      <c r="E24" s="14"/>
      <c r="F24" s="14"/>
      <c r="G24" s="3"/>
      <c r="H24" s="3"/>
      <c r="I24" s="3"/>
      <c r="J24" s="3"/>
      <c r="K24" s="3"/>
      <c r="L24" s="3"/>
      <c r="M24" s="3"/>
      <c r="N24" s="3"/>
    </row>
    <row r="25" spans="1:14">
      <c r="A25" s="2" t="s">
        <v>47</v>
      </c>
      <c r="B25" s="2" t="s">
        <v>48</v>
      </c>
      <c r="C25" s="2" t="s">
        <v>49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s="3" t="s">
        <v>50</v>
      </c>
      <c r="B26" s="11">
        <f>MAX(B5-B6,1)</f>
        <v>97</v>
      </c>
      <c r="C26" s="3" t="s">
        <v>51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s="3" t="s">
        <v>52</v>
      </c>
      <c r="B27" s="6">
        <f>ROUND(B7/B8,2)</f>
        <v>110</v>
      </c>
      <c r="C27" s="3" t="s">
        <v>53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s="3" t="s">
        <v>54</v>
      </c>
      <c r="B28" s="6">
        <f>ROUND(B27*B9,2)</f>
        <v>5.5</v>
      </c>
      <c r="C28" s="3" t="s">
        <v>55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s="3" t="s">
        <v>56</v>
      </c>
      <c r="B29" s="6">
        <f>ROUND(B13/B26,2)</f>
        <v>8.25</v>
      </c>
      <c r="C29" s="3" t="s">
        <v>57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s="3" t="s">
        <v>58</v>
      </c>
      <c r="B30" s="6">
        <f>ROUND(B17/B26,2)</f>
        <v>5.15</v>
      </c>
      <c r="C30" s="3" t="s">
        <v>59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s="3" t="s">
        <v>60</v>
      </c>
      <c r="B31" s="6">
        <f>ROUND(B18/B26,2)</f>
        <v>3.61</v>
      </c>
      <c r="C31" s="3" t="s">
        <v>61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s="3" t="s">
        <v>62</v>
      </c>
      <c r="B32" s="6">
        <f>ROUND(SUM(B10:B12,B14:B16),2)</f>
        <v>99</v>
      </c>
      <c r="C32" s="3" t="s">
        <v>63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s="3" t="s">
        <v>64</v>
      </c>
      <c r="B33" s="6">
        <f>ROUND(SUM(B27:B32),2)</f>
        <v>231.51</v>
      </c>
      <c r="C33" s="3" t="s">
        <v>65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s="3" t="s">
        <v>10</v>
      </c>
      <c r="B34" s="6">
        <f>ROUND(B33+B19,2)</f>
        <v>238.51</v>
      </c>
      <c r="C34" s="3" t="s">
        <v>66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</sheetData>
  <mergeCells count="5">
    <mergeCell ref="A1:F1"/>
    <mergeCell ref="A3:F3"/>
    <mergeCell ref="A24:F24"/>
    <mergeCell ref="E13:F13"/>
    <mergeCell ref="E14:F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workbookViewId="0">
      <selection sqref="A1:E1"/>
    </sheetView>
  </sheetViews>
  <sheetFormatPr defaultRowHeight="13.8"/>
  <cols>
    <col min="1" max="1" width="28" customWidth="1"/>
    <col min="2" max="2" width="18" customWidth="1"/>
    <col min="3" max="5" width="15" customWidth="1"/>
  </cols>
  <sheetData>
    <row r="1" spans="1:14" ht="22.35" customHeight="1">
      <c r="A1" s="13" t="s">
        <v>67</v>
      </c>
      <c r="B1" s="1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2" t="s">
        <v>47</v>
      </c>
      <c r="B3" s="2" t="s">
        <v>68</v>
      </c>
      <c r="C3" s="2" t="s">
        <v>69</v>
      </c>
      <c r="D3" s="2" t="s">
        <v>70</v>
      </c>
      <c r="E3" s="2" t="s">
        <v>71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s="3" t="s">
        <v>72</v>
      </c>
      <c r="B4" s="3" t="s">
        <v>73</v>
      </c>
      <c r="C4" s="12">
        <v>105</v>
      </c>
      <c r="D4" s="12">
        <v>100</v>
      </c>
      <c r="E4" s="12">
        <v>92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s="3" t="s">
        <v>74</v>
      </c>
      <c r="B5" s="3" t="s">
        <v>73</v>
      </c>
      <c r="C5" s="12">
        <v>12</v>
      </c>
      <c r="D5" s="12">
        <v>10</v>
      </c>
      <c r="E5" s="12">
        <v>8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s="3" t="s">
        <v>75</v>
      </c>
      <c r="B6" s="3" t="s">
        <v>73</v>
      </c>
      <c r="C6" s="12">
        <v>42</v>
      </c>
      <c r="D6" s="12">
        <v>38</v>
      </c>
      <c r="E6" s="12">
        <v>32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s="3" t="s">
        <v>76</v>
      </c>
      <c r="B7" s="3" t="s">
        <v>73</v>
      </c>
      <c r="C7" s="12">
        <v>32</v>
      </c>
      <c r="D7" s="12">
        <v>22</v>
      </c>
      <c r="E7" s="12">
        <v>14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s="3" t="s">
        <v>32</v>
      </c>
      <c r="B8" s="3" t="s">
        <v>73</v>
      </c>
      <c r="C8" s="12">
        <v>10</v>
      </c>
      <c r="D8" s="12">
        <v>9</v>
      </c>
      <c r="E8" s="12">
        <v>8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s="3" t="s">
        <v>34</v>
      </c>
      <c r="B9" s="3" t="s">
        <v>73</v>
      </c>
      <c r="C9" s="12">
        <v>9</v>
      </c>
      <c r="D9" s="12">
        <v>8</v>
      </c>
      <c r="E9" s="12">
        <v>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s="3" t="s">
        <v>77</v>
      </c>
      <c r="B10" s="3" t="s">
        <v>78</v>
      </c>
      <c r="C10" s="6">
        <f>SUM(C4:C9)</f>
        <v>210</v>
      </c>
      <c r="D10" s="6">
        <f>SUM(D4:D9)</f>
        <v>187</v>
      </c>
      <c r="E10" s="6">
        <f>SUM(E4:E9)</f>
        <v>161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s="3" t="s">
        <v>79</v>
      </c>
      <c r="B11" s="3" t="s">
        <v>80</v>
      </c>
      <c r="C11" s="6">
        <f>C10*5%</f>
        <v>10.5</v>
      </c>
      <c r="D11" s="6">
        <f>D10*5%</f>
        <v>9.35</v>
      </c>
      <c r="E11" s="6">
        <f>E10*5%</f>
        <v>8.0500000000000007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s="3" t="s">
        <v>81</v>
      </c>
      <c r="B12" s="3" t="s">
        <v>73</v>
      </c>
      <c r="C12" s="12">
        <v>15</v>
      </c>
      <c r="D12" s="12">
        <v>12</v>
      </c>
      <c r="E12" s="12">
        <v>9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s="3" t="s">
        <v>82</v>
      </c>
      <c r="B13" s="3" t="s">
        <v>73</v>
      </c>
      <c r="C13" s="12">
        <v>10</v>
      </c>
      <c r="D13" s="12">
        <v>7</v>
      </c>
      <c r="E13" s="12">
        <v>4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s="3" t="s">
        <v>83</v>
      </c>
      <c r="B14" s="3" t="s">
        <v>78</v>
      </c>
      <c r="C14" s="6">
        <f>SUM(C10:C13)</f>
        <v>245.5</v>
      </c>
      <c r="D14" s="6">
        <f>SUM(D10:D13)</f>
        <v>215.35</v>
      </c>
      <c r="E14" s="6">
        <f>SUM(E10:E13)</f>
        <v>182.05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s="3" t="s">
        <v>84</v>
      </c>
      <c r="B15" s="3" t="s">
        <v>78</v>
      </c>
      <c r="C15" s="6">
        <f>C14*50</f>
        <v>12275</v>
      </c>
      <c r="D15" s="6">
        <f>D14*100</f>
        <v>21535</v>
      </c>
      <c r="E15" s="6">
        <f>E14*500</f>
        <v>91025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s="1" t="s">
        <v>85</v>
      </c>
      <c r="B17" s="1"/>
      <c r="C17" s="1"/>
      <c r="D17" s="1"/>
      <c r="E17" s="1"/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s="15" t="s">
        <v>86</v>
      </c>
      <c r="B18" s="15"/>
      <c r="C18" s="15"/>
      <c r="D18" s="15"/>
      <c r="E18" s="15"/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s="15"/>
      <c r="B19" s="15"/>
      <c r="C19" s="15"/>
      <c r="D19" s="15"/>
      <c r="E19" s="15"/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s="15"/>
      <c r="B20" s="15"/>
      <c r="C20" s="15"/>
      <c r="D20" s="15"/>
      <c r="E20" s="15"/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</sheetData>
  <mergeCells count="2">
    <mergeCell ref="A1:E1"/>
    <mergeCell ref="A18:E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workbookViewId="0">
      <selection sqref="A1:D1"/>
    </sheetView>
  </sheetViews>
  <sheetFormatPr defaultRowHeight="13.8"/>
  <cols>
    <col min="1" max="1" width="10" customWidth="1"/>
    <col min="2" max="2" width="35" customWidth="1"/>
    <col min="3" max="3" width="45" customWidth="1"/>
    <col min="4" max="4" width="34" customWidth="1"/>
  </cols>
  <sheetData>
    <row r="1" spans="1:14" ht="19.2">
      <c r="A1" s="13" t="s">
        <v>87</v>
      </c>
      <c r="B1" s="13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2" t="s">
        <v>88</v>
      </c>
      <c r="B3" s="2" t="s">
        <v>89</v>
      </c>
      <c r="C3" s="2" t="s">
        <v>90</v>
      </c>
      <c r="D3" s="2" t="s">
        <v>91</v>
      </c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7.6">
      <c r="A4" s="4">
        <v>1</v>
      </c>
      <c r="B4" s="4" t="s">
        <v>92</v>
      </c>
      <c r="C4" s="4" t="s">
        <v>93</v>
      </c>
      <c r="D4" s="4" t="s">
        <v>94</v>
      </c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7.6">
      <c r="A5" s="4">
        <v>2</v>
      </c>
      <c r="B5" s="4" t="s">
        <v>95</v>
      </c>
      <c r="C5" s="4" t="s">
        <v>96</v>
      </c>
      <c r="D5" s="4" t="s">
        <v>97</v>
      </c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7.6">
      <c r="A6" s="4">
        <v>3</v>
      </c>
      <c r="B6" s="4" t="s">
        <v>98</v>
      </c>
      <c r="C6" s="4" t="s">
        <v>99</v>
      </c>
      <c r="D6" s="4" t="s">
        <v>100</v>
      </c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.6">
      <c r="A7" s="4">
        <v>4</v>
      </c>
      <c r="B7" s="4" t="s">
        <v>101</v>
      </c>
      <c r="C7" s="4" t="s">
        <v>102</v>
      </c>
      <c r="D7" s="4" t="s">
        <v>103</v>
      </c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27.6">
      <c r="A8" s="4">
        <v>5</v>
      </c>
      <c r="B8" s="4" t="s">
        <v>104</v>
      </c>
      <c r="C8" s="4" t="s">
        <v>105</v>
      </c>
      <c r="D8" s="4" t="s">
        <v>106</v>
      </c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>
      <c r="A10" s="14" t="s">
        <v>107</v>
      </c>
      <c r="B10" s="14"/>
      <c r="C10" s="14"/>
      <c r="D10" s="14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s="2" t="s">
        <v>108</v>
      </c>
      <c r="B11" s="2" t="s">
        <v>109</v>
      </c>
      <c r="C11" s="2" t="s">
        <v>110</v>
      </c>
      <c r="D11" s="2" t="s">
        <v>111</v>
      </c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27.6">
      <c r="A12" s="4" t="s">
        <v>112</v>
      </c>
      <c r="B12" s="4" t="s">
        <v>113</v>
      </c>
      <c r="C12" s="4" t="s">
        <v>114</v>
      </c>
      <c r="D12" s="4" t="s">
        <v>115</v>
      </c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27.6">
      <c r="A13" s="4" t="s">
        <v>116</v>
      </c>
      <c r="B13" s="4" t="s">
        <v>117</v>
      </c>
      <c r="C13" s="4" t="s">
        <v>118</v>
      </c>
      <c r="D13" s="4" t="s">
        <v>119</v>
      </c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7.6">
      <c r="A14" s="4" t="s">
        <v>120</v>
      </c>
      <c r="B14" s="4" t="s">
        <v>121</v>
      </c>
      <c r="C14" s="4" t="s">
        <v>122</v>
      </c>
      <c r="D14" s="4" t="s">
        <v>123</v>
      </c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41.4">
      <c r="A15" s="4" t="s">
        <v>124</v>
      </c>
      <c r="B15" s="4" t="s">
        <v>125</v>
      </c>
      <c r="C15" s="4" t="s">
        <v>126</v>
      </c>
      <c r="D15" s="4" t="s">
        <v>127</v>
      </c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</sheetData>
  <mergeCells count="2">
    <mergeCell ref="A1:D1"/>
    <mergeCell ref="A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Costing Calculator</vt:lpstr>
      <vt:lpstr>Quantity Comparison</vt:lpstr>
      <vt:lpstr>Instructions &amp; 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Chattopadhyay</dc:creator>
  <cp:lastModifiedBy>Amit Chattopadhyay</cp:lastModifiedBy>
  <dcterms:created xsi:type="dcterms:W3CDTF">2026-07-26T13:55:24Z</dcterms:created>
  <dcterms:modified xsi:type="dcterms:W3CDTF">2026-07-26T13:55:25Z</dcterms:modified>
</cp:coreProperties>
</file>